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15" yWindow="105" windowWidth="11655" windowHeight="10080" activeTab="0"/>
  </bookViews>
  <sheets>
    <sheet name="Florida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c">#REF!</definedName>
    <definedName name="\M">#REF!</definedName>
    <definedName name="\N">#REF!</definedName>
    <definedName name="\s">#REF!</definedName>
    <definedName name="\x">#REF!</definedName>
    <definedName name="\z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FY00_2yr">#REF!</definedName>
    <definedName name="FY00_4yr">#REF!</definedName>
    <definedName name="FY00GR">#REF!</definedName>
    <definedName name="GRAPEVINE">#REF!</definedName>
    <definedName name="HTML_CodePage" hidden="1">1252</definedName>
    <definedName name="HTML_Control" localSheetId="0" hidden="1">{"'Base'!$A$2:$M$53"}</definedName>
    <definedName name="HTML_Control" hidden="1">{"'Base'!$A$2:$M$53"}</definedName>
    <definedName name="HTML_Description" hidden="1">""</definedName>
    <definedName name="HTML_Email" hidden="1">""</definedName>
    <definedName name="HTML_Header" hidden="1">"ADHE GENERAL REVENUE DISTRIBUTION ESTIMATE FY 2001-02 (GIF Levelized)"</definedName>
    <definedName name="HTML_LastUpdate" hidden="1">"4/12/2001"</definedName>
    <definedName name="HTML_LineAfter" hidden="1">FALSE</definedName>
    <definedName name="HTML_LineBefore" hidden="1">FALSE</definedName>
    <definedName name="HTML_Name" hidden="1">"ADHE"</definedName>
    <definedName name="HTML_OBDlg2" hidden="1">TRUE</definedName>
    <definedName name="HTML_OBDlg4" hidden="1">TRUE</definedName>
    <definedName name="HTML_OS" hidden="1">0</definedName>
    <definedName name="HTML_PathFile" hidden="1">"G:\GENREV\GR02.htm"</definedName>
    <definedName name="HTML_Title" hidden="1">"GR02l"</definedName>
    <definedName name="MISC">#REF!</definedName>
    <definedName name="NEWYEAR" localSheetId="0">'[3]NODAKOTA'!#REF!</definedName>
    <definedName name="NEWYEAR">'[1]NODAKOTA'!#REF!</definedName>
    <definedName name="NOTES">#REF!</definedName>
    <definedName name="_xlnm.Print_Area" localSheetId="0">'Florida'!$A$1:$E$85</definedName>
    <definedName name="Print_Area_MI">#REF!</definedName>
    <definedName name="PrintArea_TotalDist">#REF!</definedName>
    <definedName name="RSA_DB">#REF!</definedName>
    <definedName name="Title">'Florida'!$A$1</definedName>
    <definedName name="UA_OLD">#REF!</definedName>
    <definedName name="WWW_Range">#REF!</definedName>
  </definedNames>
  <calcPr fullCalcOnLoad="1"/>
</workbook>
</file>

<file path=xl/sharedStrings.xml><?xml version="1.0" encoding="utf-8"?>
<sst xmlns="http://schemas.openxmlformats.org/spreadsheetml/2006/main" count="71" uniqueCount="68">
  <si>
    <t>2006-07 Initial</t>
  </si>
  <si>
    <t>2006-07 Revised</t>
  </si>
  <si>
    <t>New Fiscal Year 2007-08</t>
  </si>
  <si>
    <t>State University System</t>
  </si>
  <si>
    <t>  University of Florida</t>
  </si>
  <si>
    <t>    Health Center</t>
  </si>
  <si>
    <t>    Institute of Food &amp; Ag Science</t>
  </si>
  <si>
    <t>  Subtotal, University of Florida</t>
  </si>
  <si>
    <t>  University of South Florida</t>
  </si>
  <si>
    <t>    Medical Center</t>
  </si>
  <si>
    <t>  Subtotal, Univ of South Florida</t>
  </si>
  <si>
    <t>  Florida State University</t>
  </si>
  <si>
    <t>  Subtotal, Florida State University</t>
  </si>
  <si>
    <t>  Florida International University</t>
  </si>
  <si>
    <t>  Subtotal, Florida International University</t>
  </si>
  <si>
    <t>  University of Central Florida</t>
  </si>
  <si>
    <t>  Subtotal, Univ of Central Florida</t>
  </si>
  <si>
    <t>  Florida Atlantic University</t>
  </si>
  <si>
    <t>  Florida A&amp;M University</t>
  </si>
  <si>
    <t>  University of West Florida</t>
  </si>
  <si>
    <t>  University of North Florida</t>
  </si>
  <si>
    <t>  Florida Gulf Coast University</t>
  </si>
  <si>
    <t>  New College of Florida</t>
  </si>
  <si>
    <t>  System Reserve/Unallocated</t>
  </si>
  <si>
    <t>  Graduate Medical Education</t>
  </si>
  <si>
    <t xml:space="preserve">  Moffitt Cancer Centers</t>
  </si>
  <si>
    <t xml:space="preserve">  Institute of Human and Machine Cognition</t>
  </si>
  <si>
    <t xml:space="preserve">  SUCCEED Program</t>
  </si>
  <si>
    <t>Board of Governors  </t>
  </si>
  <si>
    <t>Subtotal, Board of Governors</t>
  </si>
  <si>
    <t>Subtotal, State University System</t>
  </si>
  <si>
    <t>Student Financial Assistance</t>
  </si>
  <si>
    <t>Private Institutions</t>
  </si>
  <si>
    <t>  University of Miami</t>
  </si>
  <si>
    <t>    Medical School</t>
  </si>
  <si>
    <t>    Med Training Simulation Lab</t>
  </si>
  <si>
    <t>    Spinal Cord</t>
  </si>
  <si>
    <t>    Regional Diabetes Center</t>
  </si>
  <si>
    <t>    Other</t>
  </si>
  <si>
    <t>  Subtotal, University of Miami</t>
  </si>
  <si>
    <t>  Barry Univ, Social Work, Nursing</t>
  </si>
  <si>
    <t>  Bethune-Cookman </t>
  </si>
  <si>
    <t>  Community Hosp Educ Program</t>
  </si>
  <si>
    <t xml:space="preserve">  Edward Waters College</t>
  </si>
  <si>
    <t>  Florida Memorial College</t>
  </si>
  <si>
    <t>  Florida Institute of Technology</t>
  </si>
  <si>
    <t>  Nova Southeastern University (NSU)</t>
  </si>
  <si>
    <t>  NSU Health Programs</t>
  </si>
  <si>
    <t>  NSU Rural Unmet Needs</t>
  </si>
  <si>
    <t xml:space="preserve">  NSU Nursing School</t>
  </si>
  <si>
    <t>  St. Thomas University</t>
  </si>
  <si>
    <t xml:space="preserve">  Lake Erie College of Osteopathic</t>
  </si>
  <si>
    <t>  Tuition Asst, Private Institutions</t>
  </si>
  <si>
    <t>  Other assistance</t>
  </si>
  <si>
    <t>  Able Grants</t>
  </si>
  <si>
    <t xml:space="preserve">  Health Programs</t>
  </si>
  <si>
    <t xml:space="preserve">  Critical Training Needs - Equipment</t>
  </si>
  <si>
    <t xml:space="preserve">  Private Colleges and Universities</t>
  </si>
  <si>
    <t>Subtotal, Private Institutions</t>
  </si>
  <si>
    <t>  State Aid to Community Colleges</t>
  </si>
  <si>
    <t>  Divion of Community Colleges</t>
  </si>
  <si>
    <t>Subtotal, Community Colleges</t>
  </si>
  <si>
    <t>Total</t>
  </si>
  <si>
    <t>  Challenge Grants*</t>
  </si>
  <si>
    <t>    SREB**</t>
  </si>
  <si>
    <t>* Challenge Grants funded from lottery funds in 2006-07 and 2007-08</t>
  </si>
  <si>
    <t>**SREB has been transferred to the State Board of Education.</t>
  </si>
  <si>
    <t>Institutions in Florida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</si>
</sst>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\ \ \ "/>
    <numFmt numFmtId="165" formatCode="#,##0\ \ \ \ "/>
    <numFmt numFmtId="166" formatCode="#,##0\ \ \ "/>
    <numFmt numFmtId="167" formatCode="&quot;$&quot;#,##0\ \ \ "/>
    <numFmt numFmtId="168" formatCode="\ #,##0_);\(#,##0\)"/>
    <numFmt numFmtId="169" formatCode="#,##0.00\ \ ;\ \-#,##0.00\ \ "/>
    <numFmt numFmtId="170" formatCode="&quot;$&quot;#,##0"/>
    <numFmt numFmtId="171" formatCode="0.00\ \ "/>
    <numFmt numFmtId="172" formatCode="&quot;$&quot;#,##0\ "/>
    <numFmt numFmtId="173" formatCode="#,##0\ "/>
    <numFmt numFmtId="174" formatCode="&quot;$&quot;#,##0\ \ "/>
    <numFmt numFmtId="175" formatCode="#,##0.00\ \ \ "/>
    <numFmt numFmtId="176" formatCode="#,##0\ \ "/>
    <numFmt numFmtId="177" formatCode="#,##0.00\ \ "/>
    <numFmt numFmtId="178" formatCode="0.0%"/>
    <numFmt numFmtId="179" formatCode=";;;"/>
    <numFmt numFmtId="180" formatCode="#,##0.0_);\(#,##0.0\)"/>
    <numFmt numFmtId="181" formatCode="#,##0.000_);\(#,##0.000\)"/>
    <numFmt numFmtId="182" formatCode="_(* #,##0_);_(* \(#,##0\);_(* &quot;-&quot;??_);_(@_)"/>
    <numFmt numFmtId="183" formatCode="#,##0.0"/>
    <numFmt numFmtId="184" formatCode="0.000"/>
    <numFmt numFmtId="185" formatCode="#,##0.0000_);\(#,##0.0000\)"/>
    <numFmt numFmtId="186" formatCode="#,##0.00000_);\(#,##0.00000\)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,##0_);"/>
    <numFmt numFmtId="192" formatCode="&quot;$&quot;#,##0.0,,;\(&quot;$&quot;#,##0.0,,\)"/>
    <numFmt numFmtId="193" formatCode="#,##0,;\(&quot;$&quot;#,##0.0,,\)"/>
    <numFmt numFmtId="194" formatCode="0.000%"/>
    <numFmt numFmtId="195" formatCode="General_)"/>
    <numFmt numFmtId="196" formatCode="#,##0.000_);[Red]\(#,##0.000\)"/>
    <numFmt numFmtId="197" formatCode="#,##0.0000_);[Red]\(#,##0.0000\)"/>
    <numFmt numFmtId="198" formatCode="#,##0.0_);[Red]\(#,##0.0\)"/>
    <numFmt numFmtId="199" formatCode="_(* #,##0.0_);_(* \(#,##0.0\);_(* &quot;-&quot;?_);_(@_)"/>
    <numFmt numFmtId="200" formatCode="0.0"/>
    <numFmt numFmtId="201" formatCode="_(&quot;$&quot;* #,##0.0_);_(&quot;$&quot;* \(#,##0.0\);_(&quot;$&quot;* &quot;-&quot;?_);_(@_)"/>
    <numFmt numFmtId="202" formatCode="mm/dd/yy_)"/>
    <numFmt numFmtId="203" formatCode="hh:mm\ AM/PM_)"/>
    <numFmt numFmtId="204" formatCode="m/d/yy\ h:mm\ AM/PM"/>
    <numFmt numFmtId="205" formatCode="0_)"/>
    <numFmt numFmtId="206" formatCode="0.0_)"/>
    <numFmt numFmtId="207" formatCode="0.0000%"/>
    <numFmt numFmtId="208" formatCode="_(* #,##0.000_);_(* \(#,##0.000\);_(* &quot;-&quot;??_);_(@_)"/>
    <numFmt numFmtId="209" formatCode="_(* #,##0.0000_);_(* \(#,##0.0000\);_(* &quot;-&quot;??_);_(@_)"/>
    <numFmt numFmtId="210" formatCode="mm/dd/yy"/>
    <numFmt numFmtId="211" formatCode="0.00000%"/>
    <numFmt numFmtId="212" formatCode="_(* #,##0.00000_);_(* \(#,##0.00000\);_(* &quot;-&quot;???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  <numFmt numFmtId="215" formatCode="#,##0.000"/>
    <numFmt numFmtId="216" formatCode="[$€-2]\ #,##0.00_);[Red]\([$€-2]\ #,##0.00\)"/>
  </numFmts>
  <fonts count="6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Courier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7" fontId="4" fillId="0" borderId="0" xfId="22">
      <alignment/>
      <protection/>
    </xf>
    <xf numFmtId="37" fontId="5" fillId="0" borderId="0" xfId="22" applyFont="1" applyFill="1" applyBorder="1" applyAlignment="1" applyProtection="1">
      <alignment horizontal="left"/>
      <protection/>
    </xf>
    <xf numFmtId="37" fontId="5" fillId="0" borderId="0" xfId="22" applyFont="1" applyFill="1" applyBorder="1" applyAlignment="1">
      <alignment horizontal="center" wrapText="1"/>
      <protection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3" fontId="0" fillId="0" borderId="0" xfId="0" applyNumberFormat="1" applyFont="1" applyFill="1" applyAlignment="1">
      <alignment horizontal="right"/>
    </xf>
    <xf numFmtId="3" fontId="0" fillId="0" borderId="0" xfId="15" applyNumberFormat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0" fillId="0" borderId="0" xfId="15" applyNumberFormat="1" applyFill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7" fontId="5" fillId="0" borderId="0" xfId="22" applyFont="1">
      <alignment/>
      <protection/>
    </xf>
    <xf numFmtId="37" fontId="0" fillId="0" borderId="0" xfId="22" applyFo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Currency0" xfId="19"/>
    <cellStyle name="Followed Hyperlink" xfId="20"/>
    <cellStyle name="Hyperlink" xfId="21"/>
    <cellStyle name="Normal_alask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peng\Grapevine%20Data\Grapevine%2098\NODAKO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e1\users\Documents%20and%20Settings\grapevine\Desktop\Grapevine\FY03\FY%2003%20Requests\FY02\Chronicle\Michigan%20-%20Chronicle%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eng\Grapevine%20Data\Grapevine%2098\NODAKO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ichig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pevine 1998"/>
      <sheetName val="NODAKO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="75" zoomScaleNormal="75" workbookViewId="0" topLeftCell="A1">
      <selection activeCell="H15" sqref="H15"/>
    </sheetView>
  </sheetViews>
  <sheetFormatPr defaultColWidth="9.33203125" defaultRowHeight="12.75"/>
  <cols>
    <col min="1" max="1" width="62.83203125" style="1" customWidth="1"/>
    <col min="2" max="2" width="18.5" style="1" customWidth="1"/>
    <col min="3" max="3" width="18.33203125" style="1" customWidth="1"/>
    <col min="4" max="4" width="16.83203125" style="1" customWidth="1"/>
    <col min="5" max="5" width="2.66015625" style="1" customWidth="1"/>
    <col min="6" max="16384" width="12" style="1" customWidth="1"/>
  </cols>
  <sheetData>
    <row r="1" spans="1:4" ht="25.5">
      <c r="A1" s="2" t="s">
        <v>67</v>
      </c>
      <c r="B1" s="3" t="s">
        <v>0</v>
      </c>
      <c r="C1" s="3" t="s">
        <v>1</v>
      </c>
      <c r="D1" s="3" t="s">
        <v>2</v>
      </c>
    </row>
    <row r="2" ht="8.25" customHeight="1"/>
    <row r="3" ht="12.75">
      <c r="A3" s="4" t="s">
        <v>3</v>
      </c>
    </row>
    <row r="4" spans="1:4" ht="12.75">
      <c r="A4" s="5" t="s">
        <v>4</v>
      </c>
      <c r="B4" s="7">
        <f>362747</f>
        <v>362747</v>
      </c>
      <c r="C4" s="7">
        <f>415508</f>
        <v>415508</v>
      </c>
      <c r="D4" s="7">
        <f>383064+1610+4777</f>
        <v>389451</v>
      </c>
    </row>
    <row r="5" spans="1:4" ht="12.75">
      <c r="A5" s="5" t="s">
        <v>5</v>
      </c>
      <c r="B5" s="7">
        <v>97915</v>
      </c>
      <c r="C5" s="7">
        <f>100932</f>
        <v>100932</v>
      </c>
      <c r="D5" s="8">
        <f>93612+898</f>
        <v>94510</v>
      </c>
    </row>
    <row r="6" spans="1:4" ht="12.75">
      <c r="A6" s="5" t="s">
        <v>6</v>
      </c>
      <c r="B6" s="7">
        <v>130178</v>
      </c>
      <c r="C6" s="7">
        <v>134428</v>
      </c>
      <c r="D6" s="7">
        <f>131262+1342</f>
        <v>132604</v>
      </c>
    </row>
    <row r="7" spans="1:4" ht="12.75">
      <c r="A7" s="4" t="s">
        <v>7</v>
      </c>
      <c r="B7" s="9">
        <f>SUM(B4:B6)</f>
        <v>590840</v>
      </c>
      <c r="C7" s="9">
        <f>SUM(C4:C6)</f>
        <v>650868</v>
      </c>
      <c r="D7" s="9">
        <f>SUM(D4:D6)</f>
        <v>616565</v>
      </c>
    </row>
    <row r="8" spans="1:4" ht="9" customHeight="1">
      <c r="A8" s="4"/>
      <c r="B8" s="10"/>
      <c r="C8" s="18"/>
      <c r="D8"/>
    </row>
    <row r="9" spans="1:4" ht="12.75">
      <c r="A9" s="5" t="s">
        <v>8</v>
      </c>
      <c r="B9" s="11">
        <f>220439+26693+12900</f>
        <v>260032</v>
      </c>
      <c r="C9" s="14">
        <f>257289+26609+12855</f>
        <v>296753</v>
      </c>
      <c r="D9" s="8">
        <f>231609+26747+14650+2341+2308</f>
        <v>277655</v>
      </c>
    </row>
    <row r="10" spans="1:4" ht="12.75">
      <c r="A10" s="5" t="s">
        <v>9</v>
      </c>
      <c r="B10" s="11">
        <v>61138</v>
      </c>
      <c r="C10" s="14">
        <v>63056</v>
      </c>
      <c r="D10" s="8">
        <f>63082+485</f>
        <v>63567</v>
      </c>
    </row>
    <row r="11" spans="1:4" ht="12.75">
      <c r="A11" s="4" t="s">
        <v>10</v>
      </c>
      <c r="B11" s="9">
        <f>SUM(B9:B10)</f>
        <v>321170</v>
      </c>
      <c r="C11" s="9">
        <f>SUM(C9:C10)</f>
        <v>359809</v>
      </c>
      <c r="D11" s="9">
        <f>SUM(D9:D10)</f>
        <v>341222</v>
      </c>
    </row>
    <row r="12" spans="1:4" ht="12.75">
      <c r="A12" s="4"/>
      <c r="B12" s="11"/>
      <c r="C12" s="18"/>
      <c r="D12"/>
    </row>
    <row r="13" spans="1:4" ht="12.75">
      <c r="A13" s="5" t="s">
        <v>11</v>
      </c>
      <c r="B13" s="11">
        <f>281188</f>
        <v>281188</v>
      </c>
      <c r="C13" s="14">
        <f>312846</f>
        <v>312846</v>
      </c>
      <c r="D13" s="8">
        <f>299513+4035+1953</f>
        <v>305501</v>
      </c>
    </row>
    <row r="14" spans="1:4" ht="12.75">
      <c r="A14" s="5" t="s">
        <v>9</v>
      </c>
      <c r="B14" s="11">
        <v>43872</v>
      </c>
      <c r="C14" s="14">
        <v>44596</v>
      </c>
      <c r="D14" s="8">
        <f>43722</f>
        <v>43722</v>
      </c>
    </row>
    <row r="15" spans="1:4" ht="12.75">
      <c r="A15" s="4" t="s">
        <v>12</v>
      </c>
      <c r="B15" s="9">
        <f>SUM(B13:B14)</f>
        <v>325060</v>
      </c>
      <c r="C15" s="9">
        <f>SUM(C13:C14)</f>
        <v>357442</v>
      </c>
      <c r="D15" s="9">
        <f>SUM(D13:D14)</f>
        <v>349223</v>
      </c>
    </row>
    <row r="16" spans="1:4" ht="12.75">
      <c r="A16" s="5"/>
      <c r="B16" s="11"/>
      <c r="C16" s="18"/>
      <c r="D16"/>
    </row>
    <row r="17" spans="1:4" ht="12.75">
      <c r="A17" s="5" t="s">
        <v>13</v>
      </c>
      <c r="B17" s="11">
        <f>190585</f>
        <v>190585</v>
      </c>
      <c r="C17" s="14">
        <f>197825</f>
        <v>197825</v>
      </c>
      <c r="D17" s="8">
        <f>212423+1487+1325</f>
        <v>215235</v>
      </c>
    </row>
    <row r="18" spans="1:4" ht="12.75">
      <c r="A18" s="5" t="s">
        <v>9</v>
      </c>
      <c r="B18" s="11">
        <v>0</v>
      </c>
      <c r="C18" s="14">
        <v>0</v>
      </c>
      <c r="D18" s="8">
        <f>5472</f>
        <v>5472</v>
      </c>
    </row>
    <row r="19" spans="1:4" ht="12.75">
      <c r="A19" s="4" t="s">
        <v>14</v>
      </c>
      <c r="B19" s="9">
        <f>SUM(B17:B18)</f>
        <v>190585</v>
      </c>
      <c r="C19" s="9">
        <f>SUM(C17:C18)</f>
        <v>197825</v>
      </c>
      <c r="D19" s="9">
        <f>SUM(D17:D18)</f>
        <v>220707</v>
      </c>
    </row>
    <row r="20" spans="1:4" ht="12.75">
      <c r="A20" s="4"/>
      <c r="B20" s="11"/>
      <c r="C20" s="18"/>
      <c r="D20"/>
    </row>
    <row r="21" spans="1:4" ht="12.75">
      <c r="A21" s="5" t="s">
        <v>15</v>
      </c>
      <c r="B21" s="11">
        <f>241256</f>
        <v>241256</v>
      </c>
      <c r="C21" s="14">
        <f>255992</f>
        <v>255992</v>
      </c>
      <c r="D21" s="8">
        <f>261408+1429+2360</f>
        <v>265197</v>
      </c>
    </row>
    <row r="22" spans="1:4" ht="12.75">
      <c r="A22" s="5" t="s">
        <v>9</v>
      </c>
      <c r="B22" s="11">
        <v>0</v>
      </c>
      <c r="C22" s="14">
        <v>0</v>
      </c>
      <c r="D22" s="10">
        <f>4708</f>
        <v>4708</v>
      </c>
    </row>
    <row r="23" spans="1:4" ht="12.75">
      <c r="A23" s="4" t="s">
        <v>16</v>
      </c>
      <c r="B23" s="9">
        <f>SUM(B21:B22)</f>
        <v>241256</v>
      </c>
      <c r="C23" s="9">
        <f>SUM(C21:C22)</f>
        <v>255992</v>
      </c>
      <c r="D23" s="9">
        <f>SUM(D21:D22)</f>
        <v>269905</v>
      </c>
    </row>
    <row r="24" spans="1:4" ht="12.75">
      <c r="A24" s="5"/>
      <c r="B24" s="11"/>
      <c r="C24" s="18"/>
      <c r="D24"/>
    </row>
    <row r="25" spans="1:4" ht="12.75">
      <c r="A25" s="5" t="s">
        <v>17</v>
      </c>
      <c r="B25" s="11">
        <f>155990</f>
        <v>155990</v>
      </c>
      <c r="C25" s="14">
        <f>166219</f>
        <v>166219</v>
      </c>
      <c r="D25" s="8">
        <f>175166+1099+1082</f>
        <v>177347</v>
      </c>
    </row>
    <row r="26" spans="1:4" ht="12.75">
      <c r="A26" s="5" t="s">
        <v>18</v>
      </c>
      <c r="B26" s="11">
        <f>113022</f>
        <v>113022</v>
      </c>
      <c r="C26" s="14">
        <f>116886</f>
        <v>116886</v>
      </c>
      <c r="D26" s="8">
        <f>112957+1372+1717</f>
        <v>116046</v>
      </c>
    </row>
    <row r="27" spans="1:4" ht="12.75">
      <c r="A27" s="5" t="s">
        <v>19</v>
      </c>
      <c r="B27" s="11">
        <f>65579</f>
        <v>65579</v>
      </c>
      <c r="C27" s="14">
        <f>67668</f>
        <v>67668</v>
      </c>
      <c r="D27" s="8">
        <f>69687+584+434</f>
        <v>70705</v>
      </c>
    </row>
    <row r="28" spans="1:4" ht="12.75">
      <c r="A28" s="5" t="s">
        <v>20</v>
      </c>
      <c r="B28" s="11">
        <f>78085</f>
        <v>78085</v>
      </c>
      <c r="C28" s="14">
        <f>80780</f>
        <v>80780</v>
      </c>
      <c r="D28" s="10">
        <f>81497+744+551</f>
        <v>82792</v>
      </c>
    </row>
    <row r="29" spans="1:4" ht="12.75">
      <c r="A29" s="5" t="s">
        <v>21</v>
      </c>
      <c r="B29" s="11">
        <v>42158</v>
      </c>
      <c r="C29" s="14">
        <v>43629</v>
      </c>
      <c r="D29" s="10">
        <f>51445+318+270</f>
        <v>52033</v>
      </c>
    </row>
    <row r="30" spans="1:4" ht="12.75">
      <c r="A30" s="5" t="s">
        <v>22</v>
      </c>
      <c r="B30" s="11">
        <v>16107</v>
      </c>
      <c r="C30" s="14">
        <v>16507</v>
      </c>
      <c r="D30" s="10">
        <f>17926+92+562</f>
        <v>18580</v>
      </c>
    </row>
    <row r="31" spans="1:4" ht="12.75">
      <c r="A31" s="5" t="s">
        <v>23</v>
      </c>
      <c r="B31" s="7">
        <v>0</v>
      </c>
      <c r="C31" s="7">
        <v>0</v>
      </c>
      <c r="D31" s="10">
        <f>91500+2000+4000+1078+709+24741</f>
        <v>124028</v>
      </c>
    </row>
    <row r="32" spans="1:4" ht="12.75">
      <c r="A32" s="5" t="s">
        <v>63</v>
      </c>
      <c r="B32" s="7">
        <v>0</v>
      </c>
      <c r="C32" s="7">
        <v>0</v>
      </c>
      <c r="D32" s="10">
        <v>0</v>
      </c>
    </row>
    <row r="33" spans="1:4" ht="12.75">
      <c r="A33" s="5" t="s">
        <v>24</v>
      </c>
      <c r="B33" s="7">
        <v>0</v>
      </c>
      <c r="C33" s="7">
        <v>0</v>
      </c>
      <c r="D33" s="10">
        <v>0</v>
      </c>
    </row>
    <row r="34" spans="1:4" ht="12.75">
      <c r="A34" s="5" t="s">
        <v>25</v>
      </c>
      <c r="B34" s="11">
        <v>13440</v>
      </c>
      <c r="C34" s="11">
        <v>13440</v>
      </c>
      <c r="D34" s="10">
        <v>13403</v>
      </c>
    </row>
    <row r="35" spans="1:4" ht="12.75">
      <c r="A35" s="5" t="s">
        <v>26</v>
      </c>
      <c r="B35" s="11">
        <v>2607</v>
      </c>
      <c r="C35" s="11">
        <v>2607</v>
      </c>
      <c r="D35" s="10">
        <v>2935</v>
      </c>
    </row>
    <row r="36" spans="1:4" ht="12.75">
      <c r="A36" s="5" t="s">
        <v>27</v>
      </c>
      <c r="B36" s="11">
        <v>8850</v>
      </c>
      <c r="C36" s="11">
        <v>8850</v>
      </c>
      <c r="D36" s="10">
        <v>0</v>
      </c>
    </row>
    <row r="37" spans="1:4" ht="12.75">
      <c r="A37" s="5"/>
      <c r="B37" s="11"/>
      <c r="C37"/>
      <c r="D37"/>
    </row>
    <row r="38" spans="1:4" ht="12.75">
      <c r="A38" s="5" t="s">
        <v>28</v>
      </c>
      <c r="B38" s="11">
        <f>5916-182</f>
        <v>5734</v>
      </c>
      <c r="C38" s="14">
        <f>5793</f>
        <v>5793</v>
      </c>
      <c r="D38" s="11">
        <v>7229</v>
      </c>
    </row>
    <row r="39" spans="1:5" ht="12.75">
      <c r="A39" s="5" t="s">
        <v>64</v>
      </c>
      <c r="B39" s="11">
        <v>182</v>
      </c>
      <c r="C39" s="18">
        <v>182</v>
      </c>
      <c r="D39">
        <v>0</v>
      </c>
      <c r="E39" s="22"/>
    </row>
    <row r="40" spans="1:4" ht="12.75">
      <c r="A40" s="4" t="s">
        <v>29</v>
      </c>
      <c r="B40" s="12">
        <f>B38+B39</f>
        <v>5916</v>
      </c>
      <c r="C40" s="16">
        <f>C38+C39</f>
        <v>5975</v>
      </c>
      <c r="D40" s="12">
        <f>D38+D39</f>
        <v>7229</v>
      </c>
    </row>
    <row r="41" spans="1:4" ht="12.75">
      <c r="A41" s="4"/>
      <c r="B41" s="11"/>
      <c r="C41" s="18"/>
      <c r="D41"/>
    </row>
    <row r="42" spans="1:4" ht="12.75">
      <c r="A42" s="4" t="s">
        <v>30</v>
      </c>
      <c r="B42" s="13">
        <f>B7+B11+B15+B19+B23+SUM(B25:B36)+B40</f>
        <v>2170665</v>
      </c>
      <c r="C42" s="9">
        <f>C7+C11+C15+C19+C23+SUM(C25:C36)+C40</f>
        <v>2344497</v>
      </c>
      <c r="D42" s="13">
        <f>D7+D11+D15+D19+D23+SUM(D25:D36)+D40</f>
        <v>2462720</v>
      </c>
    </row>
    <row r="43" spans="1:4" ht="12.75">
      <c r="A43" s="4"/>
      <c r="B43" s="11"/>
      <c r="C43" s="18"/>
      <c r="D43"/>
    </row>
    <row r="44" spans="1:4" ht="12.75">
      <c r="A44" s="5" t="s">
        <v>31</v>
      </c>
      <c r="B44" s="14">
        <v>129428</v>
      </c>
      <c r="C44" s="19">
        <v>123811</v>
      </c>
      <c r="D44" s="19">
        <v>117488</v>
      </c>
    </row>
    <row r="45" spans="1:4" ht="12.75">
      <c r="A45" s="4"/>
      <c r="B45" s="11"/>
      <c r="C45" s="18"/>
      <c r="D45"/>
    </row>
    <row r="46" spans="1:4" ht="12.75">
      <c r="A46" s="4" t="s">
        <v>32</v>
      </c>
      <c r="B46" s="11"/>
      <c r="C46" s="18"/>
      <c r="D46"/>
    </row>
    <row r="47" spans="1:4" ht="12.75">
      <c r="A47" s="5" t="s">
        <v>33</v>
      </c>
      <c r="B47" s="11"/>
      <c r="C47" s="18"/>
      <c r="D47"/>
    </row>
    <row r="48" spans="1:4" ht="12.75">
      <c r="A48" s="5" t="s">
        <v>34</v>
      </c>
      <c r="B48" s="7">
        <v>16002</v>
      </c>
      <c r="C48" s="7">
        <v>16002</v>
      </c>
      <c r="D48" s="10">
        <v>10002</v>
      </c>
    </row>
    <row r="49" spans="1:4" ht="12.75">
      <c r="A49" s="5" t="s">
        <v>35</v>
      </c>
      <c r="B49" s="7">
        <v>3000</v>
      </c>
      <c r="C49" s="7">
        <v>3000</v>
      </c>
      <c r="D49" s="10">
        <v>3500</v>
      </c>
    </row>
    <row r="50" spans="1:4" ht="12.75">
      <c r="A50" s="5" t="s">
        <v>36</v>
      </c>
      <c r="B50" s="7">
        <v>750</v>
      </c>
      <c r="C50" s="7">
        <v>750</v>
      </c>
      <c r="D50" s="10">
        <v>0</v>
      </c>
    </row>
    <row r="51" spans="1:4" ht="12.75">
      <c r="A51" s="5" t="s">
        <v>37</v>
      </c>
      <c r="B51" s="7">
        <v>596</v>
      </c>
      <c r="C51" s="7">
        <v>596</v>
      </c>
      <c r="D51" s="10">
        <v>596</v>
      </c>
    </row>
    <row r="52" spans="1:4" ht="12.75">
      <c r="A52" s="5" t="s">
        <v>38</v>
      </c>
      <c r="B52" s="7">
        <v>591</v>
      </c>
      <c r="C52" s="7">
        <v>591</v>
      </c>
      <c r="D52" s="10">
        <v>591</v>
      </c>
    </row>
    <row r="53" spans="1:4" ht="12.75">
      <c r="A53" s="4" t="s">
        <v>39</v>
      </c>
      <c r="B53" s="16">
        <f>SUM(B48:B52)</f>
        <v>20939</v>
      </c>
      <c r="C53" s="16">
        <f>SUM(C48:C52)</f>
        <v>20939</v>
      </c>
      <c r="D53" s="16">
        <f>SUM(D48:D52)</f>
        <v>14689</v>
      </c>
    </row>
    <row r="54" spans="1:4" ht="12.75">
      <c r="A54" s="4"/>
      <c r="B54" s="14"/>
      <c r="C54" s="14"/>
      <c r="D54"/>
    </row>
    <row r="55" spans="1:4" ht="12.75">
      <c r="A55" s="5" t="s">
        <v>40</v>
      </c>
      <c r="B55" s="7">
        <v>163</v>
      </c>
      <c r="C55" s="7">
        <v>163</v>
      </c>
      <c r="D55" s="10">
        <v>163</v>
      </c>
    </row>
    <row r="56" spans="1:4" ht="12.75">
      <c r="A56" s="5" t="s">
        <v>41</v>
      </c>
      <c r="B56" s="7">
        <v>4570</v>
      </c>
      <c r="C56" s="7">
        <v>4570</v>
      </c>
      <c r="D56" s="10">
        <v>4771</v>
      </c>
    </row>
    <row r="57" spans="1:4" ht="12.75">
      <c r="A57" s="5" t="s">
        <v>42</v>
      </c>
      <c r="B57" s="7"/>
      <c r="C57" s="7">
        <v>0</v>
      </c>
      <c r="D57" s="10">
        <v>0</v>
      </c>
    </row>
    <row r="58" spans="1:4" ht="12.75">
      <c r="A58" s="5"/>
      <c r="B58" s="14"/>
      <c r="C58" s="14"/>
      <c r="D58"/>
    </row>
    <row r="59" spans="1:4" ht="12.75">
      <c r="A59" s="6" t="s">
        <v>43</v>
      </c>
      <c r="B59" s="7">
        <v>3565</v>
      </c>
      <c r="C59" s="7">
        <v>3565</v>
      </c>
      <c r="D59" s="10">
        <v>3590</v>
      </c>
    </row>
    <row r="60" spans="1:4" ht="12.75">
      <c r="A60" s="5" t="s">
        <v>44</v>
      </c>
      <c r="B60" s="7">
        <v>3965</v>
      </c>
      <c r="C60" s="7">
        <v>3965</v>
      </c>
      <c r="D60" s="10">
        <v>4070</v>
      </c>
    </row>
    <row r="61" spans="1:4" ht="12.75">
      <c r="A61" s="6" t="s">
        <v>45</v>
      </c>
      <c r="B61" s="7">
        <v>300</v>
      </c>
      <c r="C61" s="7">
        <v>300</v>
      </c>
      <c r="D61" s="10">
        <v>300</v>
      </c>
    </row>
    <row r="62" spans="1:4" ht="12.75">
      <c r="A62" s="5" t="s">
        <v>46</v>
      </c>
      <c r="B62" s="7">
        <v>91</v>
      </c>
      <c r="C62" s="7">
        <v>91</v>
      </c>
      <c r="D62" s="10">
        <v>91</v>
      </c>
    </row>
    <row r="63" spans="1:4" ht="12.75">
      <c r="A63" s="5" t="s">
        <v>47</v>
      </c>
      <c r="B63" s="7">
        <v>6566</v>
      </c>
      <c r="C63" s="7">
        <v>6566</v>
      </c>
      <c r="D63" s="10">
        <v>6566</v>
      </c>
    </row>
    <row r="64" spans="1:4" ht="12.75">
      <c r="A64" s="5" t="s">
        <v>48</v>
      </c>
      <c r="B64" s="7">
        <v>125</v>
      </c>
      <c r="C64" s="7">
        <v>125</v>
      </c>
      <c r="D64" s="10">
        <v>125</v>
      </c>
    </row>
    <row r="65" spans="1:4" ht="12.75">
      <c r="A65" s="5" t="s">
        <v>49</v>
      </c>
      <c r="B65" s="7"/>
      <c r="C65" s="7">
        <v>0</v>
      </c>
      <c r="D65" s="7">
        <v>0</v>
      </c>
    </row>
    <row r="66" spans="1:4" ht="12.75">
      <c r="A66" s="5" t="s">
        <v>50</v>
      </c>
      <c r="B66" s="7"/>
      <c r="C66" s="7">
        <v>0</v>
      </c>
      <c r="D66" s="15">
        <v>0</v>
      </c>
    </row>
    <row r="67" spans="1:4" ht="12.75">
      <c r="A67" s="5" t="s">
        <v>51</v>
      </c>
      <c r="B67" s="7">
        <v>600</v>
      </c>
      <c r="C67" s="7">
        <v>600</v>
      </c>
      <c r="D67" s="10">
        <v>1515</v>
      </c>
    </row>
    <row r="68" spans="1:4" ht="12.75">
      <c r="A68" s="5" t="s">
        <v>52</v>
      </c>
      <c r="B68" s="7">
        <v>102603</v>
      </c>
      <c r="C68" s="7">
        <v>102603</v>
      </c>
      <c r="D68" s="19">
        <v>102693</v>
      </c>
    </row>
    <row r="69" spans="1:4" ht="12.75">
      <c r="A69" s="5" t="s">
        <v>53</v>
      </c>
      <c r="B69" s="7"/>
      <c r="C69" s="7"/>
      <c r="D69" s="20"/>
    </row>
    <row r="70" spans="1:4" ht="12.75">
      <c r="A70" s="5" t="s">
        <v>54</v>
      </c>
      <c r="B70" s="7">
        <v>5239</v>
      </c>
      <c r="C70" s="7">
        <v>5239</v>
      </c>
      <c r="D70" s="19">
        <v>4439</v>
      </c>
    </row>
    <row r="71" spans="1:4" ht="12.75">
      <c r="A71" s="5" t="s">
        <v>55</v>
      </c>
      <c r="B71" s="7"/>
      <c r="C71" s="7"/>
      <c r="D71" s="18">
        <v>0</v>
      </c>
    </row>
    <row r="72" spans="1:4" ht="12.75">
      <c r="A72" s="5" t="s">
        <v>56</v>
      </c>
      <c r="B72" s="7">
        <v>864</v>
      </c>
      <c r="C72" s="7">
        <v>864</v>
      </c>
      <c r="D72" s="18">
        <v>0</v>
      </c>
    </row>
    <row r="73" spans="1:4" ht="12.75">
      <c r="A73" s="5" t="s">
        <v>57</v>
      </c>
      <c r="B73" s="7">
        <v>1000</v>
      </c>
      <c r="C73" s="7">
        <v>1000</v>
      </c>
      <c r="D73" s="18">
        <v>0</v>
      </c>
    </row>
    <row r="74" spans="1:4" ht="12.75">
      <c r="A74" s="4" t="s">
        <v>58</v>
      </c>
      <c r="B74" s="16">
        <f>B53+SUM(B55:B73)</f>
        <v>150590</v>
      </c>
      <c r="C74" s="16">
        <f>C53+SUM(C55:C73)</f>
        <v>150590</v>
      </c>
      <c r="D74" s="16">
        <f>D53+SUM(D55:D73)</f>
        <v>143012</v>
      </c>
    </row>
    <row r="75" spans="1:4" ht="12.75">
      <c r="A75" s="4"/>
      <c r="B75" s="11"/>
      <c r="C75" s="18"/>
      <c r="D75" s="18"/>
    </row>
    <row r="76" spans="1:4" ht="12.75">
      <c r="A76" s="5" t="s">
        <v>59</v>
      </c>
      <c r="B76" s="11">
        <v>1072669</v>
      </c>
      <c r="C76" s="17">
        <v>1037661</v>
      </c>
      <c r="D76" s="17">
        <v>1040970</v>
      </c>
    </row>
    <row r="77" spans="1:4" ht="12.75">
      <c r="A77" s="5" t="s">
        <v>60</v>
      </c>
      <c r="B77" s="11">
        <v>2287</v>
      </c>
      <c r="C77" s="17">
        <v>2629</v>
      </c>
      <c r="D77" s="17">
        <v>2090</v>
      </c>
    </row>
    <row r="78" spans="1:4" ht="12.75">
      <c r="A78" s="4" t="s">
        <v>61</v>
      </c>
      <c r="B78" s="9">
        <f>+B77+B76</f>
        <v>1074956</v>
      </c>
      <c r="C78" s="9">
        <f>+C77+C76</f>
        <v>1040290</v>
      </c>
      <c r="D78" s="9">
        <f>+D77+D76</f>
        <v>1043060</v>
      </c>
    </row>
    <row r="79" spans="1:4" ht="12.75">
      <c r="A79" s="4"/>
      <c r="B79" s="11"/>
      <c r="C79" s="18"/>
      <c r="D79" s="18"/>
    </row>
    <row r="80" spans="1:4" ht="12.75">
      <c r="A80" s="21" t="s">
        <v>62</v>
      </c>
      <c r="B80" s="9">
        <f>B42+B44+B74+B78</f>
        <v>3525639</v>
      </c>
      <c r="C80" s="9">
        <f>C42+C44+C74+C78</f>
        <v>3659188</v>
      </c>
      <c r="D80" s="9">
        <f>D42+D44+D74+D78</f>
        <v>3766280</v>
      </c>
    </row>
    <row r="82" ht="12.75">
      <c r="A82" s="23" t="s">
        <v>65</v>
      </c>
    </row>
    <row r="83" ht="12.75">
      <c r="A83" s="23" t="s">
        <v>66</v>
      </c>
    </row>
  </sheetData>
  <printOptions/>
  <pageMargins left="0.5" right="0.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Illinois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Palmer</dc:creator>
  <cp:keywords/>
  <dc:description/>
  <cp:lastModifiedBy>Community College Review</cp:lastModifiedBy>
  <cp:lastPrinted>2007-12-05T13:26:52Z</cp:lastPrinted>
  <dcterms:created xsi:type="dcterms:W3CDTF">2007-05-16T02:01:13Z</dcterms:created>
  <dcterms:modified xsi:type="dcterms:W3CDTF">2007-12-05T13:28:19Z</dcterms:modified>
  <cp:category/>
  <cp:version/>
  <cp:contentType/>
  <cp:contentStatus/>
</cp:coreProperties>
</file>