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95" yWindow="240" windowWidth="8865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'Revised'!$A$1:$E$79</definedName>
    <definedName name="Print_Area_MI">#REF!</definedName>
    <definedName name="PrintArea_TotalDist">#REF!</definedName>
    <definedName name="RSA_DB">#REF!</definedName>
    <definedName name="Title">'Revised'!$A$8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<sst xmlns="http://schemas.openxmlformats.org/spreadsheetml/2006/main" count="70" uniqueCount="70">
  <si>
    <t>2007-08 Initial</t>
  </si>
  <si>
    <t>2007-08 Revised</t>
  </si>
  <si>
    <t>New Fiscal Year 2008-09</t>
  </si>
  <si>
    <t>University of Tennessee</t>
  </si>
  <si>
    <t xml:space="preserve">  Knoxville</t>
  </si>
  <si>
    <t xml:space="preserve">  Chattanooga</t>
  </si>
  <si>
    <t xml:space="preserve">  Martin</t>
  </si>
  <si>
    <t xml:space="preserve">  Space Institute</t>
  </si>
  <si>
    <t xml:space="preserve">  Medical Units</t>
  </si>
  <si>
    <t xml:space="preserve">    College of Medicine</t>
  </si>
  <si>
    <t xml:space="preserve">    Family Medicine</t>
  </si>
  <si>
    <t xml:space="preserve">    UT Memphis</t>
  </si>
  <si>
    <t xml:space="preserve">  Ag Experiment Station</t>
  </si>
  <si>
    <t xml:space="preserve">  Ag Extension service</t>
  </si>
  <si>
    <t xml:space="preserve">  Coll of Veterinary Medicine</t>
  </si>
  <si>
    <t xml:space="preserve">  Municipal Tech Advisory Serv</t>
  </si>
  <si>
    <t xml:space="preserve">  County Tech Advisory Service</t>
  </si>
  <si>
    <t xml:space="preserve">  Institute for Public Service</t>
  </si>
  <si>
    <t xml:space="preserve">  University-wide admin</t>
  </si>
  <si>
    <t>Subtotal, University of Tennessee</t>
  </si>
  <si>
    <t>Tennessee Board of Regents</t>
  </si>
  <si>
    <t xml:space="preserve">  Board of Regents Univs</t>
  </si>
  <si>
    <t xml:space="preserve">    Austin Peay State U</t>
  </si>
  <si>
    <t xml:space="preserve">    East Tennessee State U</t>
  </si>
  <si>
    <t xml:space="preserve">      ETSU Coll of Medicine</t>
  </si>
  <si>
    <t xml:space="preserve">      ETSU Family Practice</t>
  </si>
  <si>
    <t xml:space="preserve">    University of Memphis</t>
  </si>
  <si>
    <t xml:space="preserve">    Middle Tennessee State U</t>
  </si>
  <si>
    <t xml:space="preserve">    Tennessee State U</t>
  </si>
  <si>
    <t xml:space="preserve">       TSU - McMinnville Center</t>
  </si>
  <si>
    <t xml:space="preserve">       TSU Cooperative Extension Program</t>
  </si>
  <si>
    <t xml:space="preserve">       TSU Institute of Agr and Environmental Research</t>
  </si>
  <si>
    <t xml:space="preserve">    Tennessee Technological U</t>
  </si>
  <si>
    <t xml:space="preserve">  Subtotal, Board of Regents Universities</t>
  </si>
  <si>
    <t xml:space="preserve">  Two-Year Institutions</t>
  </si>
  <si>
    <t xml:space="preserve">    Chattanooga State Tech</t>
  </si>
  <si>
    <t xml:space="preserve">    Cleveland State</t>
  </si>
  <si>
    <t xml:space="preserve">    Columbia State</t>
  </si>
  <si>
    <t xml:space="preserve">    Dyersburg State</t>
  </si>
  <si>
    <t xml:space="preserve">    Jackson State</t>
  </si>
  <si>
    <t xml:space="preserve">    Motlow State</t>
  </si>
  <si>
    <t xml:space="preserve">    Nashville State Tech</t>
  </si>
  <si>
    <t xml:space="preserve">    Northeast State Tech</t>
  </si>
  <si>
    <t xml:space="preserve">    Pellissippi State Tech</t>
  </si>
  <si>
    <t xml:space="preserve">    Roane State</t>
  </si>
  <si>
    <t xml:space="preserve">    Southwest Tennessee CC</t>
  </si>
  <si>
    <t xml:space="preserve">    Volunteer State</t>
  </si>
  <si>
    <t xml:space="preserve">    Walters State</t>
  </si>
  <si>
    <t xml:space="preserve">  Subtotal, Two-Year Institutions</t>
  </si>
  <si>
    <t xml:space="preserve">  Technology Centers</t>
  </si>
  <si>
    <t xml:space="preserve">  Foreign Language Inst</t>
  </si>
  <si>
    <t xml:space="preserve">  Brd of Regents, admin</t>
  </si>
  <si>
    <t>Subtotal, Board of Regents System</t>
  </si>
  <si>
    <t>Higher Education Commission</t>
  </si>
  <si>
    <t>Contract Education</t>
  </si>
  <si>
    <t>TN Student Assistance Corp</t>
  </si>
  <si>
    <t>Centers of Excellence</t>
  </si>
  <si>
    <t>Campus Centers of Emphasis</t>
  </si>
  <si>
    <t>Academic Scholarships</t>
  </si>
  <si>
    <t>THEC Grants</t>
  </si>
  <si>
    <t>Geier Desegregration Funds</t>
  </si>
  <si>
    <t>UT Access and Diversity Initiative</t>
  </si>
  <si>
    <t>TBR Access and Diversity Initiative</t>
  </si>
  <si>
    <t>UT Research Initiatives</t>
  </si>
  <si>
    <t>Total</t>
  </si>
  <si>
    <t>Institutions of Tennessee</t>
  </si>
  <si>
    <t>Appropriations of state tax funds for operating expenses of higher education, fiscal years</t>
  </si>
  <si>
    <t>(In thousands of dollars)</t>
  </si>
  <si>
    <t>Tennessee</t>
  </si>
  <si>
    <t>2007-08 (Initial and Revised) and 2008-09 in Tennessee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</si>
</sst>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2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7" fontId="4" fillId="0" borderId="0" xfId="58">
      <alignment/>
      <protection/>
    </xf>
    <xf numFmtId="37" fontId="0" fillId="0" borderId="0" xfId="58" applyFont="1" applyFill="1" applyBorder="1" applyAlignment="1">
      <alignment horizontal="left"/>
      <protection/>
    </xf>
    <xf numFmtId="37" fontId="5" fillId="0" borderId="0" xfId="58" applyFont="1" applyFill="1" applyBorder="1" applyAlignment="1">
      <alignment horizontal="center"/>
      <protection/>
    </xf>
    <xf numFmtId="37" fontId="0" fillId="0" borderId="0" xfId="58" applyFont="1" applyFill="1" applyBorder="1" applyAlignment="1">
      <alignment horizontal="center"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0" fontId="5" fillId="0" borderId="0" xfId="59" applyNumberFormat="1" applyFont="1" applyFill="1" applyBorder="1" applyAlignment="1">
      <alignment horizontal="left"/>
      <protection/>
    </xf>
    <xf numFmtId="0" fontId="0" fillId="0" borderId="0" xfId="59" applyNumberFormat="1" applyFont="1" applyFill="1" applyBorder="1" applyAlignment="1">
      <alignment horizontal="left"/>
      <protection/>
    </xf>
    <xf numFmtId="3" fontId="0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58" applyNumberFormat="1">
      <alignment/>
      <protection/>
    </xf>
    <xf numFmtId="9" fontId="4" fillId="0" borderId="0" xfId="62" applyFont="1" applyAlignment="1">
      <alignment/>
    </xf>
    <xf numFmtId="37" fontId="23" fillId="0" borderId="0" xfId="58" applyFont="1" applyFill="1" applyBorder="1" applyAlignment="1" applyProtection="1">
      <alignment horizontal="center"/>
      <protection/>
    </xf>
    <xf numFmtId="37" fontId="24" fillId="0" borderId="0" xfId="58" applyFont="1" applyFill="1" applyBorder="1" applyAlignment="1">
      <alignment horizontal="center"/>
      <protection/>
    </xf>
    <xf numFmtId="3" fontId="0" fillId="0" borderId="0" xfId="42" applyNumberFormat="1" applyFont="1" applyAlignment="1">
      <alignment/>
    </xf>
    <xf numFmtId="3" fontId="5" fillId="0" borderId="0" xfId="59" applyNumberFormat="1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Tennesse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B23" sqref="B23"/>
    </sheetView>
  </sheetViews>
  <sheetFormatPr defaultColWidth="12" defaultRowHeight="12.75"/>
  <cols>
    <col min="1" max="1" width="50.33203125" style="1" bestFit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5" ht="15.75">
      <c r="A1" s="16" t="s">
        <v>68</v>
      </c>
      <c r="B1" s="16"/>
      <c r="C1" s="16"/>
      <c r="D1" s="16"/>
      <c r="E1" s="16"/>
    </row>
    <row r="2" spans="1:5" ht="12.75">
      <c r="A2" s="17" t="s">
        <v>66</v>
      </c>
      <c r="B2" s="17"/>
      <c r="C2" s="17"/>
      <c r="D2" s="17"/>
      <c r="E2" s="17"/>
    </row>
    <row r="3" spans="1:5" ht="12.75">
      <c r="A3" s="17" t="s">
        <v>69</v>
      </c>
      <c r="B3" s="17"/>
      <c r="C3" s="17"/>
      <c r="D3" s="17"/>
      <c r="E3" s="17"/>
    </row>
    <row r="4" spans="1:5" ht="12.75">
      <c r="A4" s="17" t="s">
        <v>67</v>
      </c>
      <c r="B4" s="17"/>
      <c r="C4" s="17"/>
      <c r="D4" s="17"/>
      <c r="E4" s="17"/>
    </row>
    <row r="5" spans="1:4" ht="6.75" customHeight="1">
      <c r="A5" s="2"/>
      <c r="B5" s="3"/>
      <c r="C5" s="4"/>
      <c r="D5" s="3"/>
    </row>
    <row r="6" spans="1:4" ht="25.5">
      <c r="A6" s="5" t="s">
        <v>65</v>
      </c>
      <c r="B6" s="6" t="s">
        <v>0</v>
      </c>
      <c r="C6" s="6" t="s">
        <v>1</v>
      </c>
      <c r="D6" s="6" t="s">
        <v>2</v>
      </c>
    </row>
    <row r="8" ht="12.75">
      <c r="A8" s="7" t="s">
        <v>3</v>
      </c>
    </row>
    <row r="9" spans="1:4" ht="12.75">
      <c r="A9" s="8" t="s">
        <v>4</v>
      </c>
      <c r="B9" s="9">
        <v>194627.4</v>
      </c>
      <c r="C9" s="9">
        <f>195397500/1000</f>
        <v>195397.5</v>
      </c>
      <c r="D9" s="18">
        <v>178667</v>
      </c>
    </row>
    <row r="10" spans="1:4" ht="12.75">
      <c r="A10" s="8" t="s">
        <v>5</v>
      </c>
      <c r="B10" s="9">
        <v>45889.7</v>
      </c>
      <c r="C10" s="9">
        <f>46033200/1000</f>
        <v>46033.2</v>
      </c>
      <c r="D10" s="18">
        <v>42103</v>
      </c>
    </row>
    <row r="11" spans="1:4" ht="12.75">
      <c r="A11" s="8" t="s">
        <v>6</v>
      </c>
      <c r="B11" s="9">
        <v>33090.7</v>
      </c>
      <c r="C11" s="9">
        <f>33231400/1000</f>
        <v>33231.4</v>
      </c>
      <c r="D11" s="18">
        <v>30387</v>
      </c>
    </row>
    <row r="12" spans="1:4" ht="12.75">
      <c r="A12" s="8" t="s">
        <v>7</v>
      </c>
      <c r="B12" s="9">
        <v>8293.4</v>
      </c>
      <c r="C12" s="9">
        <f>8282000/1000</f>
        <v>8282</v>
      </c>
      <c r="D12" s="18">
        <v>7821</v>
      </c>
    </row>
    <row r="13" spans="1:4" ht="12.75">
      <c r="A13" s="8" t="s">
        <v>8</v>
      </c>
      <c r="B13" s="9"/>
      <c r="C13" s="9"/>
      <c r="D13" s="18"/>
    </row>
    <row r="14" spans="1:4" ht="12.75">
      <c r="A14" s="8" t="s">
        <v>9</v>
      </c>
      <c r="B14" s="9">
        <v>49402.3</v>
      </c>
      <c r="C14" s="9">
        <f>49340900/1000</f>
        <v>49340.9</v>
      </c>
      <c r="D14" s="18">
        <v>46574</v>
      </c>
    </row>
    <row r="15" spans="1:4" ht="12.75">
      <c r="A15" s="8" t="s">
        <v>10</v>
      </c>
      <c r="B15" s="9">
        <v>10067.5</v>
      </c>
      <c r="C15" s="9">
        <f>10161400/1000</f>
        <v>10161.4</v>
      </c>
      <c r="D15" s="18">
        <v>9654</v>
      </c>
    </row>
    <row r="16" spans="1:4" ht="12.75">
      <c r="A16" s="8" t="s">
        <v>11</v>
      </c>
      <c r="B16" s="9">
        <v>71088.3</v>
      </c>
      <c r="C16" s="9">
        <f>71168300/1000</f>
        <v>71168.3</v>
      </c>
      <c r="D16" s="18">
        <v>68935</v>
      </c>
    </row>
    <row r="17" spans="1:4" ht="12.75">
      <c r="A17" s="8" t="s">
        <v>12</v>
      </c>
      <c r="B17" s="9">
        <v>24839.9</v>
      </c>
      <c r="C17" s="9">
        <f>25183200/1000</f>
        <v>25183.2</v>
      </c>
      <c r="D17" s="18">
        <v>23842</v>
      </c>
    </row>
    <row r="18" spans="1:4" ht="12.75">
      <c r="A18" s="8" t="s">
        <v>13</v>
      </c>
      <c r="B18" s="9">
        <v>29678.6</v>
      </c>
      <c r="C18" s="9">
        <f>30095000/1000</f>
        <v>30095</v>
      </c>
      <c r="D18" s="18">
        <v>28694</v>
      </c>
    </row>
    <row r="19" spans="1:4" ht="12.75">
      <c r="A19" s="8" t="s">
        <v>14</v>
      </c>
      <c r="B19" s="9">
        <v>16624</v>
      </c>
      <c r="C19" s="9">
        <f>16631600/1000</f>
        <v>16631.6</v>
      </c>
      <c r="D19" s="18">
        <v>15800</v>
      </c>
    </row>
    <row r="20" spans="1:4" ht="12.75">
      <c r="A20" s="8" t="s">
        <v>15</v>
      </c>
      <c r="B20" s="9">
        <v>2067.9</v>
      </c>
      <c r="C20" s="9">
        <f>2743100/1000</f>
        <v>2743.1</v>
      </c>
      <c r="D20" s="18">
        <v>2602</v>
      </c>
    </row>
    <row r="21" spans="1:4" ht="12.75">
      <c r="A21" s="8" t="s">
        <v>16</v>
      </c>
      <c r="B21" s="9">
        <v>1588.3</v>
      </c>
      <c r="C21" s="9">
        <f>1605300/1000</f>
        <v>1605.3</v>
      </c>
      <c r="D21" s="18">
        <v>1520</v>
      </c>
    </row>
    <row r="22" spans="1:4" ht="12.75">
      <c r="A22" s="8" t="s">
        <v>17</v>
      </c>
      <c r="B22" s="9">
        <v>4934.4</v>
      </c>
      <c r="C22" s="9">
        <f>4980000/1000</f>
        <v>4980</v>
      </c>
      <c r="D22" s="18">
        <v>4807</v>
      </c>
    </row>
    <row r="23" spans="1:4" ht="12.75">
      <c r="A23" s="8" t="s">
        <v>18</v>
      </c>
      <c r="B23" s="9">
        <v>4430.3</v>
      </c>
      <c r="C23" s="9">
        <f>4564500/1000</f>
        <v>4564.5</v>
      </c>
      <c r="D23" s="18">
        <v>4400</v>
      </c>
    </row>
    <row r="24" spans="1:4" ht="12.75">
      <c r="A24" s="7" t="s">
        <v>19</v>
      </c>
      <c r="B24" s="10">
        <f>SUM(B9:B23)</f>
        <v>496622.7</v>
      </c>
      <c r="C24" s="10">
        <f>SUM(C9:C23)</f>
        <v>499417.4</v>
      </c>
      <c r="D24" s="11">
        <f>SUM(D9:D23)</f>
        <v>465806</v>
      </c>
    </row>
    <row r="25" spans="1:4" ht="12.75">
      <c r="A25" s="8"/>
      <c r="B25" s="9"/>
      <c r="C25" s="9"/>
      <c r="D25" s="12"/>
    </row>
    <row r="26" spans="1:4" ht="12.75">
      <c r="A26" s="7" t="s">
        <v>20</v>
      </c>
      <c r="B26" s="9"/>
      <c r="C26" s="9"/>
      <c r="D26" s="12"/>
    </row>
    <row r="27" spans="1:4" ht="12.75">
      <c r="A27" s="8" t="s">
        <v>21</v>
      </c>
      <c r="B27" s="9"/>
      <c r="C27" s="9"/>
      <c r="D27" s="12"/>
    </row>
    <row r="28" spans="1:4" ht="12.75">
      <c r="A28" s="8" t="s">
        <v>22</v>
      </c>
      <c r="B28" s="9">
        <v>36020.7</v>
      </c>
      <c r="C28" s="9">
        <f>36196500/1000</f>
        <v>36196.5</v>
      </c>
      <c r="D28" s="18">
        <v>32936</v>
      </c>
    </row>
    <row r="29" spans="1:4" ht="12.75">
      <c r="A29" s="8" t="s">
        <v>23</v>
      </c>
      <c r="B29" s="9">
        <v>62608.2</v>
      </c>
      <c r="C29" s="9">
        <f>63070900/1000</f>
        <v>63070.9</v>
      </c>
      <c r="D29" s="18">
        <v>57792</v>
      </c>
    </row>
    <row r="30" spans="1:4" ht="12.75">
      <c r="A30" s="8" t="s">
        <v>24</v>
      </c>
      <c r="B30" s="9">
        <v>29011</v>
      </c>
      <c r="C30" s="9">
        <f>29028900/1000</f>
        <v>29028.9</v>
      </c>
      <c r="D30" s="18">
        <v>27619</v>
      </c>
    </row>
    <row r="31" spans="1:4" ht="12.75">
      <c r="A31" s="8" t="s">
        <v>25</v>
      </c>
      <c r="B31" s="9">
        <v>5614.9</v>
      </c>
      <c r="C31" s="9">
        <f>5677800/1000</f>
        <v>5677.8</v>
      </c>
      <c r="D31" s="18">
        <v>5409</v>
      </c>
    </row>
    <row r="32" spans="1:4" ht="12.75">
      <c r="A32" s="8" t="s">
        <v>26</v>
      </c>
      <c r="B32" s="9">
        <v>123140.4</v>
      </c>
      <c r="C32" s="9">
        <f>123224900/1000</f>
        <v>123224.9</v>
      </c>
      <c r="D32" s="18">
        <v>113091</v>
      </c>
    </row>
    <row r="33" spans="1:4" ht="12.75">
      <c r="A33" s="8" t="s">
        <v>27</v>
      </c>
      <c r="B33" s="9">
        <v>100231.9</v>
      </c>
      <c r="C33" s="9">
        <f>100775700/1000</f>
        <v>100775.7</v>
      </c>
      <c r="D33" s="18">
        <v>91965</v>
      </c>
    </row>
    <row r="34" spans="1:4" ht="12.75">
      <c r="A34" s="8" t="s">
        <v>28</v>
      </c>
      <c r="B34" s="9">
        <v>43781.2</v>
      </c>
      <c r="C34" s="9">
        <f>42553700/1000</f>
        <v>42553.7</v>
      </c>
      <c r="D34" s="18">
        <v>38448</v>
      </c>
    </row>
    <row r="35" spans="1:4" ht="12.75">
      <c r="A35" s="8" t="s">
        <v>29</v>
      </c>
      <c r="B35" s="9">
        <v>2424.7</v>
      </c>
      <c r="C35" s="9">
        <f>531200/1000</f>
        <v>531.2</v>
      </c>
      <c r="D35" s="18">
        <v>503</v>
      </c>
    </row>
    <row r="36" spans="1:4" ht="12.75">
      <c r="A36" s="8" t="s">
        <v>30</v>
      </c>
      <c r="B36" s="9">
        <v>2206</v>
      </c>
      <c r="C36" s="9">
        <f>1927000/1000</f>
        <v>1927</v>
      </c>
      <c r="D36" s="18">
        <v>1823</v>
      </c>
    </row>
    <row r="37" spans="1:4" ht="12.75">
      <c r="A37" s="8" t="s">
        <v>31</v>
      </c>
      <c r="B37" s="9">
        <v>0</v>
      </c>
      <c r="C37" s="9">
        <f>2173000/1000</f>
        <v>2173</v>
      </c>
      <c r="D37" s="18">
        <v>2056</v>
      </c>
    </row>
    <row r="38" spans="1:4" ht="12.75">
      <c r="A38" s="8" t="s">
        <v>32</v>
      </c>
      <c r="B38" s="9">
        <v>48946.9</v>
      </c>
      <c r="C38" s="9">
        <f>49204400/1000</f>
        <v>49204.4</v>
      </c>
      <c r="D38" s="18">
        <v>45199</v>
      </c>
    </row>
    <row r="39" spans="1:4" ht="12.75">
      <c r="A39" s="7" t="s">
        <v>33</v>
      </c>
      <c r="B39" s="10">
        <f>SUM(B28:B38)</f>
        <v>453985.9</v>
      </c>
      <c r="C39" s="10">
        <f>SUM(C28:C38)</f>
        <v>454364</v>
      </c>
      <c r="D39" s="11">
        <f>SUM(D28:D38)</f>
        <v>416841</v>
      </c>
    </row>
    <row r="40" spans="1:4" ht="12.75">
      <c r="A40" s="7"/>
      <c r="B40" s="9"/>
      <c r="C40" s="9"/>
      <c r="D40" s="12"/>
    </row>
    <row r="41" spans="1:4" ht="12.75">
      <c r="A41" s="7" t="s">
        <v>34</v>
      </c>
      <c r="B41" s="9"/>
      <c r="C41" s="9"/>
      <c r="D41" s="12"/>
    </row>
    <row r="42" spans="1:4" ht="12.75">
      <c r="A42" s="8" t="s">
        <v>35</v>
      </c>
      <c r="B42" s="9">
        <v>24835.8</v>
      </c>
      <c r="C42" s="9">
        <f>24993200/1000</f>
        <v>24993.2</v>
      </c>
      <c r="D42" s="9">
        <v>23667</v>
      </c>
    </row>
    <row r="43" spans="1:4" ht="12.75">
      <c r="A43" s="8" t="s">
        <v>36</v>
      </c>
      <c r="B43" s="9">
        <v>10765.8</v>
      </c>
      <c r="C43" s="9">
        <f>10830700/1000</f>
        <v>10830.7</v>
      </c>
      <c r="D43" s="9">
        <v>10271</v>
      </c>
    </row>
    <row r="44" spans="1:4" ht="12.75">
      <c r="A44" s="8" t="s">
        <v>37</v>
      </c>
      <c r="B44" s="9">
        <v>13959.8</v>
      </c>
      <c r="C44" s="9">
        <f>14015400/1000</f>
        <v>14015.4</v>
      </c>
      <c r="D44" s="9">
        <v>13247</v>
      </c>
    </row>
    <row r="45" spans="1:4" ht="12.75">
      <c r="A45" s="8" t="s">
        <v>38</v>
      </c>
      <c r="B45" s="9">
        <v>7543.6</v>
      </c>
      <c r="C45" s="9">
        <f>7581500/1000</f>
        <v>7581.5</v>
      </c>
      <c r="D45" s="9">
        <v>7190</v>
      </c>
    </row>
    <row r="46" spans="1:4" ht="12.75">
      <c r="A46" s="8" t="s">
        <v>39</v>
      </c>
      <c r="B46" s="9">
        <v>13018.2</v>
      </c>
      <c r="C46" s="9">
        <f>13096600/1000</f>
        <v>13096.6</v>
      </c>
      <c r="D46" s="9">
        <v>12394</v>
      </c>
    </row>
    <row r="47" spans="1:4" ht="12.75">
      <c r="A47" s="8" t="s">
        <v>40</v>
      </c>
      <c r="B47" s="9">
        <v>10873.1</v>
      </c>
      <c r="C47" s="9">
        <f>10910000/1000</f>
        <v>10910</v>
      </c>
      <c r="D47" s="9">
        <v>10303</v>
      </c>
    </row>
    <row r="48" spans="1:4" ht="12.75">
      <c r="A48" s="8" t="s">
        <v>41</v>
      </c>
      <c r="B48" s="9">
        <v>16178.3</v>
      </c>
      <c r="C48" s="9">
        <f>16285700/1000</f>
        <v>16285.7</v>
      </c>
      <c r="D48" s="9">
        <v>15376</v>
      </c>
    </row>
    <row r="49" spans="1:4" ht="12.75">
      <c r="A49" s="8" t="s">
        <v>42</v>
      </c>
      <c r="B49" s="9">
        <v>13063.9</v>
      </c>
      <c r="C49" s="9">
        <f>13156400/1000</f>
        <v>13156.4</v>
      </c>
      <c r="D49" s="9">
        <v>12443</v>
      </c>
    </row>
    <row r="50" spans="1:4" ht="12.75">
      <c r="A50" s="8" t="s">
        <v>43</v>
      </c>
      <c r="B50" s="9">
        <v>21786.5</v>
      </c>
      <c r="C50" s="9">
        <f>21961000/1000</f>
        <v>21961</v>
      </c>
      <c r="D50" s="9">
        <v>20741</v>
      </c>
    </row>
    <row r="51" spans="1:4" ht="12.75">
      <c r="A51" s="8" t="s">
        <v>44</v>
      </c>
      <c r="B51" s="9">
        <v>18930.6</v>
      </c>
      <c r="C51" s="9">
        <f>19061900/1000</f>
        <v>19061.9</v>
      </c>
      <c r="D51" s="9">
        <v>18044</v>
      </c>
    </row>
    <row r="52" spans="1:4" ht="12.75">
      <c r="A52" s="8" t="s">
        <v>45</v>
      </c>
      <c r="B52" s="9">
        <v>39911.9</v>
      </c>
      <c r="C52" s="9">
        <f>40042000/1000</f>
        <v>40042</v>
      </c>
      <c r="D52" s="9">
        <v>37845</v>
      </c>
    </row>
    <row r="53" spans="1:4" ht="12.75">
      <c r="A53" s="8" t="s">
        <v>46</v>
      </c>
      <c r="B53" s="9">
        <v>19058.9</v>
      </c>
      <c r="C53" s="9">
        <f>19159800/1000</f>
        <v>19159.8</v>
      </c>
      <c r="D53" s="9">
        <v>18135</v>
      </c>
    </row>
    <row r="54" spans="1:4" ht="12.75">
      <c r="A54" s="8" t="s">
        <v>47</v>
      </c>
      <c r="B54" s="9">
        <v>19196.6</v>
      </c>
      <c r="C54" s="9">
        <f>19355100/1000</f>
        <v>19355.1</v>
      </c>
      <c r="D54" s="9">
        <v>18348</v>
      </c>
    </row>
    <row r="55" spans="1:4" ht="12.75">
      <c r="A55" s="7" t="s">
        <v>48</v>
      </c>
      <c r="B55" s="10">
        <f>SUM(B42:B54)</f>
        <v>229123</v>
      </c>
      <c r="C55" s="10">
        <f>SUM(C42:C54)</f>
        <v>230449.3</v>
      </c>
      <c r="D55" s="11">
        <f>SUM(D42:D54)</f>
        <v>218004</v>
      </c>
    </row>
    <row r="56" spans="1:4" ht="12.75">
      <c r="A56" s="7"/>
      <c r="B56" s="10"/>
      <c r="C56" s="10"/>
      <c r="D56" s="11"/>
    </row>
    <row r="57" spans="1:4" ht="12.75">
      <c r="A57" s="7"/>
      <c r="B57" s="10"/>
      <c r="C57" s="10"/>
      <c r="D57" s="11"/>
    </row>
    <row r="58" spans="1:4" ht="12.75">
      <c r="A58" s="7"/>
      <c r="B58" s="9"/>
      <c r="C58" s="9"/>
      <c r="D58" s="12"/>
    </row>
    <row r="59" spans="1:4" ht="12.75">
      <c r="A59" s="8" t="s">
        <v>49</v>
      </c>
      <c r="B59" s="9">
        <v>71176</v>
      </c>
      <c r="C59" s="9">
        <f>53607000/1000</f>
        <v>53607</v>
      </c>
      <c r="D59" s="9">
        <v>50826</v>
      </c>
    </row>
    <row r="60" spans="1:4" ht="12.75">
      <c r="A60" s="8" t="s">
        <v>50</v>
      </c>
      <c r="B60" s="9">
        <v>367.6</v>
      </c>
      <c r="C60" s="9">
        <f>372200/1000</f>
        <v>372.2</v>
      </c>
      <c r="D60" s="9">
        <v>369</v>
      </c>
    </row>
    <row r="61" spans="1:4" ht="12.75">
      <c r="A61" s="8" t="s">
        <v>51</v>
      </c>
      <c r="B61" s="9">
        <v>4835.1</v>
      </c>
      <c r="C61" s="9">
        <f>4871700/1000</f>
        <v>4871.7</v>
      </c>
      <c r="D61" s="9">
        <v>4517</v>
      </c>
    </row>
    <row r="62" spans="1:4" ht="12.75">
      <c r="A62" s="7" t="s">
        <v>52</v>
      </c>
      <c r="B62" s="10">
        <f>B55+B39+SUM(B59:B61)</f>
        <v>759487.6000000001</v>
      </c>
      <c r="C62" s="10">
        <f>C55+C39+SUM(C59:C61)</f>
        <v>743664.2000000001</v>
      </c>
      <c r="D62" s="19">
        <f>D61+D60+D59+D55+D39</f>
        <v>690557</v>
      </c>
    </row>
    <row r="63" spans="1:4" ht="12.75">
      <c r="A63" s="8"/>
      <c r="B63" s="9"/>
      <c r="C63" s="9"/>
      <c r="D63" s="12"/>
    </row>
    <row r="64" spans="1:4" ht="12.75">
      <c r="A64" s="8" t="s">
        <v>53</v>
      </c>
      <c r="B64" s="9">
        <v>2265.1</v>
      </c>
      <c r="C64" s="9">
        <f>2381500/1000</f>
        <v>2381.5</v>
      </c>
      <c r="D64" s="9">
        <v>2207</v>
      </c>
    </row>
    <row r="65" spans="1:4" ht="12.75">
      <c r="A65" s="8" t="s">
        <v>54</v>
      </c>
      <c r="B65" s="9">
        <v>2420.1</v>
      </c>
      <c r="C65" s="9">
        <f>2542700/1000</f>
        <v>2542.7</v>
      </c>
      <c r="D65" s="9">
        <v>2491</v>
      </c>
    </row>
    <row r="66" spans="1:4" ht="12.75">
      <c r="A66" s="8" t="s">
        <v>55</v>
      </c>
      <c r="B66" s="9">
        <v>59778.1</v>
      </c>
      <c r="C66" s="9">
        <f>49836900/1000</f>
        <v>49836.9</v>
      </c>
      <c r="D66" s="9">
        <v>48713</v>
      </c>
    </row>
    <row r="67" spans="1:4" ht="12.75">
      <c r="A67" s="8" t="s">
        <v>56</v>
      </c>
      <c r="B67" s="9">
        <v>19179.1</v>
      </c>
      <c r="C67" s="9">
        <f>19635500/1000</f>
        <v>19635.5</v>
      </c>
      <c r="D67" s="9">
        <v>18775</v>
      </c>
    </row>
    <row r="68" spans="1:4" ht="12.75">
      <c r="A68" s="8" t="s">
        <v>57</v>
      </c>
      <c r="B68" s="9">
        <v>1400.8</v>
      </c>
      <c r="C68" s="9">
        <f>1429600/1000</f>
        <v>1429.6</v>
      </c>
      <c r="D68" s="9">
        <v>1345</v>
      </c>
    </row>
    <row r="69" spans="1:4" ht="12.75">
      <c r="A69" s="8" t="s">
        <v>58</v>
      </c>
      <c r="B69" s="9">
        <v>401.8</v>
      </c>
      <c r="C69" s="9">
        <f>401800/1000</f>
        <v>401.8</v>
      </c>
      <c r="D69" s="9">
        <v>402</v>
      </c>
    </row>
    <row r="70" spans="1:4" ht="12.75">
      <c r="A70" s="8" t="s">
        <v>59</v>
      </c>
      <c r="B70" s="9">
        <v>4527.1</v>
      </c>
      <c r="C70" s="9">
        <f>2715900/1000</f>
        <v>2715.9</v>
      </c>
      <c r="D70" s="9">
        <v>2582</v>
      </c>
    </row>
    <row r="71" spans="1:4" ht="12.75">
      <c r="A71" s="8" t="s">
        <v>60</v>
      </c>
      <c r="B71" s="9">
        <v>9394.1</v>
      </c>
      <c r="C71" s="9">
        <v>0</v>
      </c>
      <c r="D71" s="9">
        <v>0</v>
      </c>
    </row>
    <row r="72" spans="1:4" ht="12.75">
      <c r="A72" s="8" t="s">
        <v>61</v>
      </c>
      <c r="B72" s="9">
        <v>0</v>
      </c>
      <c r="C72" s="9">
        <f>6448900/1000</f>
        <v>6448.9</v>
      </c>
      <c r="D72" s="9">
        <v>6182</v>
      </c>
    </row>
    <row r="73" spans="1:4" ht="12.75">
      <c r="A73" s="8" t="s">
        <v>62</v>
      </c>
      <c r="B73" s="9">
        <v>0</v>
      </c>
      <c r="C73" s="9">
        <f>11391100/1000</f>
        <v>11391.1</v>
      </c>
      <c r="D73" s="9">
        <v>10543</v>
      </c>
    </row>
    <row r="74" spans="1:4" ht="12.75">
      <c r="A74" s="8" t="s">
        <v>63</v>
      </c>
      <c r="B74" s="9">
        <v>6500</v>
      </c>
      <c r="C74" s="9">
        <f>6500000/1000</f>
        <v>6500</v>
      </c>
      <c r="D74" s="9">
        <v>6231</v>
      </c>
    </row>
    <row r="75" spans="1:4" ht="12.75">
      <c r="A75" s="8"/>
      <c r="B75" s="9"/>
      <c r="C75" s="9"/>
      <c r="D75" s="12"/>
    </row>
    <row r="76" spans="1:6" ht="12.75">
      <c r="A76" s="7" t="s">
        <v>64</v>
      </c>
      <c r="B76" s="13">
        <f>B24+B62+SUM(B64:B74)</f>
        <v>1361976.5</v>
      </c>
      <c r="C76" s="13">
        <f>C24+C62+SUM(C64:C74)</f>
        <v>1346365.5</v>
      </c>
      <c r="D76" s="13">
        <f>D24+D62+SUM(D64:D74)</f>
        <v>1255834</v>
      </c>
      <c r="F76" s="15"/>
    </row>
    <row r="77" spans="2:4" ht="12">
      <c r="B77" s="14"/>
      <c r="C77" s="14"/>
      <c r="D77" s="14"/>
    </row>
    <row r="78" spans="2:4" ht="12">
      <c r="B78" s="14"/>
      <c r="C78" s="14"/>
      <c r="D78" s="14"/>
    </row>
    <row r="79" spans="2:4" ht="12.75">
      <c r="B79" s="14"/>
      <c r="C79" s="13"/>
      <c r="D79" s="14"/>
    </row>
  </sheetData>
  <sheetProtection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2008-07-24T17:55:25Z</cp:lastPrinted>
  <dcterms:created xsi:type="dcterms:W3CDTF">2007-05-16T02:01:13Z</dcterms:created>
  <dcterms:modified xsi:type="dcterms:W3CDTF">2008-12-09T13:11:30Z</dcterms:modified>
  <cp:category/>
  <cp:version/>
  <cp:contentType/>
  <cp:contentStatus/>
</cp:coreProperties>
</file>